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degroot\Downloads\"/>
    </mc:Choice>
  </mc:AlternateContent>
  <xr:revisionPtr revIDLastSave="0" documentId="13_ncr:1_{A0A1DCD5-732F-4604-8339-9ABC2374AC3B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37" i="1"/>
  <c r="C8" i="1"/>
  <c r="D8" i="1" s="1"/>
  <c r="E8" i="1" s="1"/>
  <c r="B44" i="1" s="1"/>
  <c r="B26" i="1" l="1"/>
  <c r="B35" i="1"/>
  <c r="B30" i="1"/>
  <c r="B31" i="1" s="1"/>
  <c r="B16" i="1"/>
  <c r="D12" i="1"/>
  <c r="E12" i="1" s="1"/>
  <c r="D13" i="1"/>
  <c r="E13" i="1" s="1"/>
  <c r="D11" i="1"/>
  <c r="E11" i="1" s="1"/>
  <c r="B38" i="1" l="1"/>
  <c r="E14" i="1"/>
  <c r="B18" i="1" l="1"/>
  <c r="B40" i="1" s="1"/>
  <c r="B22" i="1" s="1"/>
  <c r="B45" i="1" s="1"/>
  <c r="B46" i="1" s="1"/>
  <c r="B47" i="1" s="1"/>
</calcChain>
</file>

<file path=xl/sharedStrings.xml><?xml version="1.0" encoding="utf-8"?>
<sst xmlns="http://schemas.openxmlformats.org/spreadsheetml/2006/main" count="54" uniqueCount="46">
  <si>
    <t>Production Facility:</t>
  </si>
  <si>
    <t xml:space="preserve">Assumption:  </t>
  </si>
  <si>
    <t>acres</t>
  </si>
  <si>
    <t>Silage (Wheat/Corn)</t>
  </si>
  <si>
    <t>Hay</t>
  </si>
  <si>
    <t>Supplemental Ingredients</t>
  </si>
  <si>
    <t>Usage (tons/yr)</t>
  </si>
  <si>
    <t>Moisture Content (%)</t>
  </si>
  <si>
    <t>Equivalent Water (gal)</t>
  </si>
  <si>
    <t>Equivalent Water (ac-ft/yr)</t>
  </si>
  <si>
    <t>ac-ft/yr</t>
  </si>
  <si>
    <t>inches (average)</t>
  </si>
  <si>
    <t>Volume of Milk</t>
  </si>
  <si>
    <t>Gallons per year</t>
  </si>
  <si>
    <t>Ac-ft/yr</t>
  </si>
  <si>
    <t>ac-ft/yr/acre</t>
  </si>
  <si>
    <t>lbs/Cow/Day</t>
  </si>
  <si>
    <t>inches/yr</t>
  </si>
  <si>
    <t>Cull Rate</t>
  </si>
  <si>
    <t>Number per year</t>
  </si>
  <si>
    <t>Average Weight</t>
  </si>
  <si>
    <t>lbs</t>
  </si>
  <si>
    <t>Dairy Water Calculator - Production Facility Net Consumption</t>
  </si>
  <si>
    <t>SUMMARY</t>
  </si>
  <si>
    <t>ET (estimated from LandSAT):</t>
  </si>
  <si>
    <t>(includes storage pond evaporation, feed, flush)</t>
  </si>
  <si>
    <t>WATER IMPORTS TO DAIRY FACILITY</t>
  </si>
  <si>
    <t>WATER EXPORTS FROM DAIRY FACILITY</t>
  </si>
  <si>
    <t>Water Pumped from Groundwater:</t>
  </si>
  <si>
    <t>Wastewater Pumped to Crops:</t>
  </si>
  <si>
    <t>Animal Equivalents (AE)</t>
  </si>
  <si>
    <t>Total Pumped Groundwater (gal/yr)</t>
  </si>
  <si>
    <t>Total Pumped Groundwater (ac-ft/yr)</t>
  </si>
  <si>
    <t>per Animal Equivalent (gal/yr)</t>
  </si>
  <si>
    <t>per Animal Equivalent (gal/day)</t>
  </si>
  <si>
    <t xml:space="preserve">Net Groundwater Consumption </t>
  </si>
  <si>
    <t>Water from Feed Imports:</t>
  </si>
  <si>
    <t>Water from Precipitation:</t>
  </si>
  <si>
    <t>Water Lost to Evaporation/Transpiration (ET):</t>
  </si>
  <si>
    <t>Water Shipped as Milk Production:</t>
  </si>
  <si>
    <t>Water Shipped as Beef:</t>
  </si>
  <si>
    <t>TOTAL WATER IMPORTS:</t>
  </si>
  <si>
    <t>Total Water Inports from Groundwater:</t>
  </si>
  <si>
    <t>Total Water Exports to Crops:</t>
  </si>
  <si>
    <t>TOTAL WATER EXPORTS:</t>
  </si>
  <si>
    <t>gallons/animal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</si>
</sst>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45</xdr:row>
      <xdr:rowOff>29029</xdr:rowOff>
    </xdr:from>
    <xdr:to>
      <xdr:col>5</xdr:col>
      <xdr:colOff>44450</xdr:colOff>
      <xdr:row>54</xdr:row>
      <xdr:rowOff>127000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CA6D66D-FE13-4252-B946-7BBEC8385357}"/>
            </a:ext>
          </a:extLst>
        </xdr:cNvPr>
        <xdr:cNvSpPr txBox="1"/>
      </xdr:nvSpPr>
      <xdr:spPr>
        <a:xfrm>
          <a:off x="7551057" y="9227458"/>
          <a:ext cx="3134179" cy="17308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Net</a:t>
          </a:r>
          <a:r>
            <a:rPr lang="en-US" sz="1100" baseline="0"/>
            <a:t> Groundwater Consumption computed on my version of the spreadsheet is exactly the same as the Net Groundwater Consumption computed on your version of the spreadsheet.</a:t>
          </a:r>
        </a:p>
        <a:p>
          <a:endParaRPr lang="en-US" sz="1100" baseline="0"/>
        </a:p>
        <a:p>
          <a:r>
            <a:rPr lang="en-US" sz="1100" baseline="0"/>
            <a:t>However, my version of the spreadsheet might be more persuasive because I make the calculation based on numbers that can be easily and directly confirmed through meter readings.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showGridLines="0" tabSelected="1" zoomScale="170" zoomScaleNormal="170" workbookViewId="0">
      <selection activeCell="E7" sqref="E7"/>
    </sheetView>
  </sheetViews>
  <sheetFormatPr defaultRowHeight="14.25" x14ac:dyDescent="0.45"/>
  <cols>
    <col min="1" max="1" width="40.53125" customWidth="1"/>
    <col min="2" max="2" width="10.33203125" customWidth="1"/>
    <col min="3" max="3" width="12.796875" customWidth="1"/>
    <col min="4" max="4" width="13.33203125" customWidth="1"/>
    <col min="5" max="5" width="14.265625" customWidth="1"/>
  </cols>
  <sheetData>
    <row r="1" spans="1:5" ht="39" customHeight="1" x14ac:dyDescent="0.45">
      <c r="A1" s="23" t="s">
        <v>22</v>
      </c>
      <c r="B1" s="23"/>
      <c r="C1" s="23"/>
      <c r="D1" s="23"/>
      <c r="E1" s="23"/>
    </row>
    <row r="2" spans="1:5" x14ac:dyDescent="0.45">
      <c r="A2" s="1"/>
      <c r="B2" s="1"/>
      <c r="C2" s="1"/>
      <c r="D2" s="1"/>
      <c r="E2" s="1"/>
    </row>
    <row r="3" spans="1:5" x14ac:dyDescent="0.45">
      <c r="A3" s="2" t="s">
        <v>1</v>
      </c>
      <c r="B3" s="16">
        <v>1000</v>
      </c>
      <c r="C3" s="1" t="s">
        <v>30</v>
      </c>
      <c r="D3" s="1"/>
      <c r="E3" s="1"/>
    </row>
    <row r="4" spans="1:5" x14ac:dyDescent="0.45">
      <c r="A4" s="2" t="s">
        <v>0</v>
      </c>
      <c r="B4" s="15">
        <v>30</v>
      </c>
      <c r="C4" s="1" t="s">
        <v>2</v>
      </c>
      <c r="D4" s="1"/>
      <c r="E4" s="1"/>
    </row>
    <row r="5" spans="1:5" x14ac:dyDescent="0.45">
      <c r="A5" s="1"/>
      <c r="B5" s="1"/>
      <c r="C5" s="1"/>
      <c r="D5" s="1"/>
      <c r="E5" s="1"/>
    </row>
    <row r="6" spans="1:5" x14ac:dyDescent="0.45">
      <c r="A6" s="24" t="s">
        <v>26</v>
      </c>
      <c r="B6" s="24"/>
      <c r="C6" s="24"/>
      <c r="D6" s="24"/>
      <c r="E6" s="24"/>
    </row>
    <row r="7" spans="1:5" ht="50" customHeight="1" x14ac:dyDescent="0.45">
      <c r="A7" s="3" t="s">
        <v>28</v>
      </c>
      <c r="B7" s="20" t="s">
        <v>34</v>
      </c>
      <c r="C7" s="20" t="s">
        <v>33</v>
      </c>
      <c r="D7" s="20" t="s">
        <v>31</v>
      </c>
      <c r="E7" s="20" t="s">
        <v>32</v>
      </c>
    </row>
    <row r="8" spans="1:5" x14ac:dyDescent="0.45">
      <c r="A8" s="1"/>
      <c r="B8" s="16">
        <v>100</v>
      </c>
      <c r="C8" s="5">
        <f>B8*365</f>
        <v>36500</v>
      </c>
      <c r="D8" s="5">
        <f>C8*B3</f>
        <v>36500000</v>
      </c>
      <c r="E8" s="10">
        <f>D8/325850.943</f>
        <v>112.0144065380225</v>
      </c>
    </row>
    <row r="9" spans="1:5" x14ac:dyDescent="0.45">
      <c r="A9" s="1"/>
      <c r="B9" s="1"/>
      <c r="C9" s="1"/>
      <c r="D9" s="1"/>
      <c r="E9" s="1"/>
    </row>
    <row r="10" spans="1:5" ht="35.25" customHeight="1" x14ac:dyDescent="0.45">
      <c r="A10" s="3" t="s">
        <v>36</v>
      </c>
      <c r="B10" s="20" t="s">
        <v>6</v>
      </c>
      <c r="C10" s="20" t="s">
        <v>7</v>
      </c>
      <c r="D10" s="20" t="s">
        <v>8</v>
      </c>
      <c r="E10" s="20" t="s">
        <v>9</v>
      </c>
    </row>
    <row r="11" spans="1:5" x14ac:dyDescent="0.45">
      <c r="A11" s="4" t="s">
        <v>3</v>
      </c>
      <c r="B11" s="5">
        <f>B3*12</f>
        <v>12000</v>
      </c>
      <c r="C11" s="17">
        <v>0.65</v>
      </c>
      <c r="D11" s="5">
        <f>B11*C11*224</f>
        <v>1747200</v>
      </c>
      <c r="E11" s="6">
        <f>D11/325851</f>
        <v>5.3619599141939105</v>
      </c>
    </row>
    <row r="12" spans="1:5" x14ac:dyDescent="0.45">
      <c r="A12" s="4" t="s">
        <v>4</v>
      </c>
      <c r="B12" s="5">
        <f>B3*1</f>
        <v>1000</v>
      </c>
      <c r="C12" s="17">
        <v>0.1</v>
      </c>
      <c r="D12" s="5">
        <f t="shared" ref="D12:D13" si="0">B12*C12*224</f>
        <v>22400</v>
      </c>
      <c r="E12" s="6">
        <f t="shared" ref="E12:E13" si="1">D12/325851</f>
        <v>6.874307582299885E-2</v>
      </c>
    </row>
    <row r="13" spans="1:5" x14ac:dyDescent="0.45">
      <c r="A13" s="7" t="s">
        <v>5</v>
      </c>
      <c r="B13" s="8">
        <f>B3*7.5</f>
        <v>7500</v>
      </c>
      <c r="C13" s="18">
        <v>0.35</v>
      </c>
      <c r="D13" s="8">
        <f t="shared" si="0"/>
        <v>588000</v>
      </c>
      <c r="E13" s="9">
        <f t="shared" si="1"/>
        <v>1.8045057403537199</v>
      </c>
    </row>
    <row r="14" spans="1:5" x14ac:dyDescent="0.45">
      <c r="A14" s="1"/>
      <c r="B14" s="1"/>
      <c r="C14" s="1"/>
      <c r="D14" s="1"/>
      <c r="E14" s="10">
        <f>SUM(E11:E13)</f>
        <v>7.2352087303706298</v>
      </c>
    </row>
    <row r="15" spans="1:5" x14ac:dyDescent="0.45">
      <c r="A15" s="11" t="s">
        <v>37</v>
      </c>
      <c r="B15" s="16">
        <v>8</v>
      </c>
      <c r="C15" s="1" t="s">
        <v>11</v>
      </c>
      <c r="D15" s="1"/>
      <c r="E15" s="1"/>
    </row>
    <row r="16" spans="1:5" x14ac:dyDescent="0.45">
      <c r="A16" s="1"/>
      <c r="B16" s="10">
        <f>B15/12*B4</f>
        <v>20</v>
      </c>
      <c r="C16" s="12" t="s">
        <v>10</v>
      </c>
      <c r="D16" s="1"/>
      <c r="E16" s="1"/>
    </row>
    <row r="17" spans="1:5" x14ac:dyDescent="0.45">
      <c r="A17" s="1"/>
      <c r="B17" s="10"/>
      <c r="C17" s="1"/>
      <c r="D17" s="1"/>
      <c r="E17" s="1"/>
    </row>
    <row r="18" spans="1:5" x14ac:dyDescent="0.45">
      <c r="A18" s="12" t="s">
        <v>41</v>
      </c>
      <c r="B18" s="10">
        <f>E8+E14+B16</f>
        <v>139.24961526839314</v>
      </c>
      <c r="C18" s="12" t="s">
        <v>10</v>
      </c>
      <c r="D18" s="1"/>
      <c r="E18" s="1"/>
    </row>
    <row r="19" spans="1:5" x14ac:dyDescent="0.45">
      <c r="A19" s="1"/>
      <c r="B19" s="1"/>
      <c r="C19" s="1"/>
      <c r="D19" s="1"/>
      <c r="E19" s="1"/>
    </row>
    <row r="20" spans="1:5" x14ac:dyDescent="0.45">
      <c r="A20" s="25" t="s">
        <v>27</v>
      </c>
      <c r="B20" s="25"/>
      <c r="C20" s="25"/>
      <c r="D20" s="25"/>
      <c r="E20" s="25"/>
    </row>
    <row r="21" spans="1:5" x14ac:dyDescent="0.45">
      <c r="A21" s="4"/>
      <c r="B21" s="1"/>
      <c r="C21" s="1"/>
      <c r="D21" s="1"/>
      <c r="E21" s="1"/>
    </row>
    <row r="22" spans="1:5" x14ac:dyDescent="0.45">
      <c r="A22" s="12" t="s">
        <v>29</v>
      </c>
      <c r="B22" s="10">
        <f>B40-B26-B31-B38</f>
        <v>98.355984133910226</v>
      </c>
      <c r="C22" s="12" t="s">
        <v>10</v>
      </c>
      <c r="D22" s="1"/>
      <c r="E22" s="1"/>
    </row>
    <row r="23" spans="1:5" x14ac:dyDescent="0.45">
      <c r="A23" s="4"/>
      <c r="B23" s="1"/>
      <c r="C23" s="1"/>
      <c r="D23" s="1"/>
      <c r="E23" s="1"/>
    </row>
    <row r="24" spans="1:5" x14ac:dyDescent="0.45">
      <c r="A24" s="12" t="s">
        <v>38</v>
      </c>
      <c r="B24" s="1"/>
      <c r="C24" s="1"/>
      <c r="D24" s="1"/>
      <c r="E24" s="1"/>
    </row>
    <row r="25" spans="1:5" x14ac:dyDescent="0.45">
      <c r="A25" s="4" t="s">
        <v>24</v>
      </c>
      <c r="B25" s="15">
        <v>12</v>
      </c>
      <c r="C25" s="1" t="s">
        <v>17</v>
      </c>
      <c r="D25" s="1"/>
      <c r="E25" s="1"/>
    </row>
    <row r="26" spans="1:5" x14ac:dyDescent="0.45">
      <c r="A26" s="19" t="s">
        <v>25</v>
      </c>
      <c r="B26" s="10">
        <f>B25/12*B4</f>
        <v>30</v>
      </c>
      <c r="C26" s="12" t="s">
        <v>10</v>
      </c>
      <c r="D26" s="1"/>
      <c r="E26" s="1"/>
    </row>
    <row r="27" spans="1:5" x14ac:dyDescent="0.45">
      <c r="A27" s="1"/>
      <c r="B27" s="1"/>
      <c r="C27" s="1"/>
      <c r="D27" s="1"/>
      <c r="E27" s="1"/>
    </row>
    <row r="28" spans="1:5" x14ac:dyDescent="0.45">
      <c r="A28" s="12" t="s">
        <v>39</v>
      </c>
      <c r="B28" s="1"/>
      <c r="C28" s="1"/>
      <c r="D28" s="1"/>
      <c r="E28" s="1"/>
    </row>
    <row r="29" spans="1:5" x14ac:dyDescent="0.45">
      <c r="A29" s="4" t="s">
        <v>12</v>
      </c>
      <c r="B29" s="16">
        <v>80</v>
      </c>
      <c r="C29" s="1" t="s">
        <v>16</v>
      </c>
      <c r="D29" s="1"/>
      <c r="E29" s="1"/>
    </row>
    <row r="30" spans="1:5" x14ac:dyDescent="0.45">
      <c r="A30" s="1"/>
      <c r="B30" s="5">
        <f>B29/8.35*B3*365.25</f>
        <v>3499401.1976047908</v>
      </c>
      <c r="C30" s="1" t="s">
        <v>13</v>
      </c>
      <c r="D30" s="1"/>
      <c r="E30" s="1"/>
    </row>
    <row r="31" spans="1:5" x14ac:dyDescent="0.45">
      <c r="A31" s="1"/>
      <c r="B31" s="13">
        <f>B30/325851</f>
        <v>10.739267940269604</v>
      </c>
      <c r="C31" s="12" t="s">
        <v>14</v>
      </c>
      <c r="D31" s="1"/>
      <c r="E31" s="1"/>
    </row>
    <row r="32" spans="1:5" x14ac:dyDescent="0.45">
      <c r="A32" s="1"/>
      <c r="B32" s="1"/>
      <c r="C32" s="1"/>
      <c r="D32" s="1"/>
      <c r="E32" s="1"/>
    </row>
    <row r="33" spans="1:5" x14ac:dyDescent="0.45">
      <c r="A33" s="12" t="s">
        <v>40</v>
      </c>
      <c r="B33" s="1"/>
      <c r="C33" s="1"/>
      <c r="D33" s="1"/>
      <c r="E33" s="1"/>
    </row>
    <row r="34" spans="1:5" x14ac:dyDescent="0.45">
      <c r="A34" s="4" t="s">
        <v>18</v>
      </c>
      <c r="B34" s="17">
        <v>0.42</v>
      </c>
      <c r="C34" s="1"/>
      <c r="D34" s="1"/>
      <c r="E34" s="1"/>
    </row>
    <row r="35" spans="1:5" x14ac:dyDescent="0.45">
      <c r="A35" s="4" t="s">
        <v>19</v>
      </c>
      <c r="B35" s="5">
        <f>B34*B3</f>
        <v>420</v>
      </c>
      <c r="C35" s="1"/>
      <c r="D35" s="1"/>
      <c r="E35" s="1"/>
    </row>
    <row r="36" spans="1:5" x14ac:dyDescent="0.45">
      <c r="A36" s="4" t="s">
        <v>20</v>
      </c>
      <c r="B36" s="5">
        <v>1000</v>
      </c>
      <c r="C36" s="1" t="s">
        <v>21</v>
      </c>
      <c r="D36" s="1"/>
      <c r="E36" s="1"/>
    </row>
    <row r="37" spans="1:5" x14ac:dyDescent="0.45">
      <c r="A37" s="1"/>
      <c r="B37" s="5">
        <f>B36/8.35</f>
        <v>119.76047904191617</v>
      </c>
      <c r="C37" s="1" t="s">
        <v>45</v>
      </c>
      <c r="D37" s="1"/>
      <c r="E37" s="1"/>
    </row>
    <row r="38" spans="1:5" x14ac:dyDescent="0.45">
      <c r="A38" s="1"/>
      <c r="B38" s="14">
        <f>(B37*B35)/325851</f>
        <v>0.15436319421332079</v>
      </c>
      <c r="C38" s="12" t="s">
        <v>14</v>
      </c>
      <c r="D38" s="1"/>
      <c r="E38" s="1"/>
    </row>
    <row r="39" spans="1:5" x14ac:dyDescent="0.45">
      <c r="A39" s="1"/>
      <c r="B39" s="1"/>
      <c r="C39" s="1"/>
      <c r="D39" s="1"/>
      <c r="E39" s="1"/>
    </row>
    <row r="40" spans="1:5" x14ac:dyDescent="0.45">
      <c r="A40" s="12" t="s">
        <v>44</v>
      </c>
      <c r="B40" s="10">
        <f>B18</f>
        <v>139.24961526839314</v>
      </c>
      <c r="C40" s="12" t="s">
        <v>10</v>
      </c>
      <c r="D40" s="1"/>
      <c r="E40" s="1"/>
    </row>
    <row r="41" spans="1:5" x14ac:dyDescent="0.45">
      <c r="A41" s="1"/>
      <c r="B41" s="1"/>
      <c r="C41" s="1"/>
      <c r="D41" s="1"/>
      <c r="E41" s="1"/>
    </row>
    <row r="42" spans="1:5" x14ac:dyDescent="0.45">
      <c r="A42" s="26" t="s">
        <v>23</v>
      </c>
      <c r="B42" s="26"/>
      <c r="C42" s="26"/>
      <c r="D42" s="26"/>
      <c r="E42" s="26"/>
    </row>
    <row r="43" spans="1:5" x14ac:dyDescent="0.45">
      <c r="A43" s="4"/>
      <c r="B43" s="1"/>
      <c r="C43" s="1"/>
      <c r="D43" s="1"/>
      <c r="E43" s="1"/>
    </row>
    <row r="44" spans="1:5" x14ac:dyDescent="0.45">
      <c r="A44" s="12" t="s">
        <v>42</v>
      </c>
      <c r="B44" s="10">
        <f>E8</f>
        <v>112.0144065380225</v>
      </c>
      <c r="C44" s="12" t="s">
        <v>10</v>
      </c>
      <c r="D44" s="1"/>
      <c r="E44" s="1"/>
    </row>
    <row r="45" spans="1:5" x14ac:dyDescent="0.45">
      <c r="A45" s="3" t="s">
        <v>43</v>
      </c>
      <c r="B45" s="22">
        <f>B22</f>
        <v>98.355984133910226</v>
      </c>
      <c r="C45" s="3" t="s">
        <v>10</v>
      </c>
      <c r="D45" s="21"/>
      <c r="E45" s="21"/>
    </row>
    <row r="46" spans="1:5" x14ac:dyDescent="0.45">
      <c r="A46" s="12" t="s">
        <v>35</v>
      </c>
      <c r="B46" s="13">
        <f>B44-B45</f>
        <v>13.658422404112272</v>
      </c>
      <c r="C46" s="12" t="s">
        <v>10</v>
      </c>
      <c r="D46" s="1"/>
      <c r="E46" s="1"/>
    </row>
    <row r="47" spans="1:5" x14ac:dyDescent="0.45">
      <c r="A47" s="1"/>
      <c r="B47" s="13">
        <f>B46/B4</f>
        <v>0.45528074680374242</v>
      </c>
      <c r="C47" s="12" t="s">
        <v>15</v>
      </c>
      <c r="D47" s="1"/>
      <c r="E47" s="1"/>
    </row>
    <row r="48" spans="1:5" x14ac:dyDescent="0.45">
      <c r="A48" s="4"/>
      <c r="B48" s="1"/>
      <c r="C48" s="1"/>
      <c r="D48" s="1"/>
      <c r="E48" s="1"/>
    </row>
  </sheetData>
  <mergeCells count="4">
    <mergeCell ref="A1:E1"/>
    <mergeCell ref="A6:E6"/>
    <mergeCell ref="A20:E20"/>
    <mergeCell ref="A42:E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DeGroot</dc:creator>
  <cp:lastModifiedBy>David DeGroot</cp:lastModifiedBy>
  <dcterms:created xsi:type="dcterms:W3CDTF">2015-06-05T18:17:20Z</dcterms:created>
  <dcterms:modified xsi:type="dcterms:W3CDTF">2022-04-01T17:57:09Z</dcterms:modified>
</cp:coreProperties>
</file>